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>
    <definedName name="_xlnm.Print_Area" localSheetId="0">'Feuille1'!$A$4:$K$79</definedName>
    <definedName name="Excel_BuiltIn_Print_Area" localSheetId="0">'Feuille1'!$A$4:$K$79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33" authorId="0">
      <text>
        <r>
          <rPr>
            <sz val="10"/>
            <rFont val="Arial"/>
            <family val="2"/>
          </rPr>
          <t>0,4 si &gt; 20 salariés</t>
        </r>
      </text>
    </comment>
    <comment ref="I40" authorId="0">
      <text>
        <r>
          <rPr>
            <sz val="10"/>
            <rFont val="Arial"/>
            <family val="2"/>
          </rPr>
          <t>1,5 si Cadre</t>
        </r>
      </text>
    </comment>
    <comment ref="I46" authorId="0">
      <text>
        <r>
          <rPr>
            <sz val="10"/>
            <rFont val="Arial"/>
            <family val="2"/>
          </rPr>
          <t>A ajuster selon contrat souscrit</t>
        </r>
      </text>
    </comment>
    <comment ref="I47" authorId="0">
      <text>
        <r>
          <rPr>
            <sz val="10"/>
            <rFont val="Arial"/>
            <family val="2"/>
          </rPr>
          <t>A ajuster selon contrat souscrit</t>
        </r>
      </text>
    </comment>
    <comment ref="I48" authorId="0">
      <text>
        <r>
          <rPr>
            <sz val="10"/>
            <rFont val="Arial"/>
            <family val="2"/>
          </rPr>
          <t>A ajuster selon contrat souscrit</t>
        </r>
      </text>
    </comment>
    <comment ref="I50" authorId="0">
      <text>
        <r>
          <rPr>
            <sz val="10"/>
            <rFont val="Arial"/>
            <family val="2"/>
          </rPr>
          <t>0,50 % &gt;50 salariés</t>
        </r>
      </text>
    </comment>
    <comment ref="I51" authorId="0">
      <text>
        <r>
          <rPr>
            <sz val="10"/>
            <rFont val="Arial"/>
            <family val="2"/>
          </rPr>
          <t>1 &gt;10 // 1,60 &gt;20 salariés</t>
        </r>
      </text>
    </comment>
    <comment ref="I52" authorId="0">
      <text>
        <r>
          <rPr>
            <sz val="10"/>
            <rFont val="Arial"/>
            <family val="2"/>
          </rPr>
          <t>1 % si CDD</t>
        </r>
      </text>
    </comment>
    <comment ref="J82" authorId="0">
      <text>
        <r>
          <rPr>
            <sz val="10"/>
            <rFont val="Arial"/>
            <family val="2"/>
          </rPr>
          <t>SMIC horaire</t>
        </r>
      </text>
    </comment>
  </commentList>
</comments>
</file>

<file path=xl/sharedStrings.xml><?xml version="1.0" encoding="utf-8"?>
<sst xmlns="http://schemas.openxmlformats.org/spreadsheetml/2006/main" count="110" uniqueCount="99">
  <si>
    <t>ATTENTION ! Ce bulletin de paye est donné à titre d'exemple de format, il est à adapter à votre société selon ses spécificités et notamment sa convention collective – et il vous revient de vérifier les taux et bases.</t>
  </si>
  <si>
    <t>Ste</t>
  </si>
  <si>
    <t>BULLETIN DE PAIE</t>
  </si>
  <si>
    <t>N°</t>
  </si>
  <si>
    <t>Adresse</t>
  </si>
  <si>
    <t>Employeur :</t>
  </si>
  <si>
    <t>Établissement :</t>
  </si>
  <si>
    <t>CP</t>
  </si>
  <si>
    <t>Ville</t>
  </si>
  <si>
    <t>Section :</t>
  </si>
  <si>
    <t>Salarié :</t>
  </si>
  <si>
    <t>Siret :</t>
  </si>
  <si>
    <t>Naf:</t>
  </si>
  <si>
    <t>Convention collective :</t>
  </si>
  <si>
    <t>Emploi :</t>
  </si>
  <si>
    <t>NOM Prénom</t>
  </si>
  <si>
    <t>Qualification</t>
  </si>
  <si>
    <t>Abattement :</t>
  </si>
  <si>
    <t>Coefficient :</t>
  </si>
  <si>
    <t>Date d'entrée :</t>
  </si>
  <si>
    <t>Niveau :</t>
  </si>
  <si>
    <t>N° Cotisant S.S. :</t>
  </si>
  <si>
    <t>Echelon :</t>
  </si>
  <si>
    <t>Période du :</t>
  </si>
  <si>
    <t>Au :</t>
  </si>
  <si>
    <t>Code</t>
  </si>
  <si>
    <t>Intitulé</t>
  </si>
  <si>
    <t>Base</t>
  </si>
  <si>
    <t>Taux</t>
  </si>
  <si>
    <t>Montant</t>
  </si>
  <si>
    <t>Charges patronales</t>
  </si>
  <si>
    <t>Salaire mensuel</t>
  </si>
  <si>
    <t>Prime</t>
  </si>
  <si>
    <t>BRUT</t>
  </si>
  <si>
    <t>TOTAL DU BRUT</t>
  </si>
  <si>
    <t>Maladie, invalidité, décès</t>
  </si>
  <si>
    <t>Contribution de solidarité</t>
  </si>
  <si>
    <t>Allocation Familiales</t>
  </si>
  <si>
    <t>Aide au logement – TA</t>
  </si>
  <si>
    <t>Aide au logement – TA (&gt;20 salariés)</t>
  </si>
  <si>
    <t>Assurance Vieillesse – TA</t>
  </si>
  <si>
    <t>Assurance Vieillesse / Veuvage</t>
  </si>
  <si>
    <t>Contribution financement syndicats</t>
  </si>
  <si>
    <t>Accident du travail</t>
  </si>
  <si>
    <t>UNEDIC – TAB</t>
  </si>
  <si>
    <t>FNGS – TAB</t>
  </si>
  <si>
    <t>Retraite – Décès – TA (Cadres)</t>
  </si>
  <si>
    <t>ARCCO – TA</t>
  </si>
  <si>
    <t>AGIRC – TBC</t>
  </si>
  <si>
    <t>CEG – TA</t>
  </si>
  <si>
    <t>CEG – TBC</t>
  </si>
  <si>
    <t>CET – TAB</t>
  </si>
  <si>
    <t>Prévoyance TA</t>
  </si>
  <si>
    <t>Prévoyance TB</t>
  </si>
  <si>
    <t>Mutuelle</t>
  </si>
  <si>
    <t>Réduction FILLON</t>
  </si>
  <si>
    <t>Participation Construction &gt;50 salariés</t>
  </si>
  <si>
    <t>FPC</t>
  </si>
  <si>
    <t>FPC – CDD</t>
  </si>
  <si>
    <t>Taxe Apprentissage</t>
  </si>
  <si>
    <t>Forfait social sur autres rémunération</t>
  </si>
  <si>
    <t>CSG Déductible</t>
  </si>
  <si>
    <t>NET I</t>
  </si>
  <si>
    <t>TOTAL IMPOSABLE</t>
  </si>
  <si>
    <t>CRDS</t>
  </si>
  <si>
    <t>CSG non déductible</t>
  </si>
  <si>
    <t>NET II</t>
  </si>
  <si>
    <t>TOTAL DU</t>
  </si>
  <si>
    <t>NET A PAYER</t>
  </si>
  <si>
    <t>TOTAL NET A PAYER Avant Impôt sur le revenu</t>
  </si>
  <si>
    <t>Impôt sur le revenu</t>
  </si>
  <si>
    <t>TOTAL NET A PAYER</t>
  </si>
  <si>
    <t>Congés payés</t>
  </si>
  <si>
    <t>Compteur RTT</t>
  </si>
  <si>
    <t>Acquis :</t>
  </si>
  <si>
    <t>En cours :</t>
  </si>
  <si>
    <t>Equivalent en Franc Français</t>
  </si>
  <si>
    <t>Pris :</t>
  </si>
  <si>
    <t>Restant :</t>
  </si>
  <si>
    <t>Payements :</t>
  </si>
  <si>
    <t>Le:</t>
  </si>
  <si>
    <t>Banque :</t>
  </si>
  <si>
    <t>Conservez ce bulletin sans limitation de durée</t>
  </si>
  <si>
    <t>Bénéficiaire :</t>
  </si>
  <si>
    <t>RIB :</t>
  </si>
  <si>
    <t>Heures</t>
  </si>
  <si>
    <t>Salaire Brut</t>
  </si>
  <si>
    <t>Charges</t>
  </si>
  <si>
    <t>Coût TOTAL</t>
  </si>
  <si>
    <t>NET IMPOSABLE</t>
  </si>
  <si>
    <t>Salariales</t>
  </si>
  <si>
    <t>Patronales</t>
  </si>
  <si>
    <t>Mois</t>
  </si>
  <si>
    <t>Cumul</t>
  </si>
  <si>
    <t>Lignes non imprimées</t>
  </si>
  <si>
    <t>Cumul M-1</t>
  </si>
  <si>
    <t>Plafond SS</t>
  </si>
  <si>
    <t>Compteurs CP</t>
  </si>
  <si>
    <t>Compteurs RTT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</si>
</sst>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dd/mm/yyyy"/>
    <numFmt numFmtId="167" formatCode="#,###.00;[RED]\-#,###.00"/>
    <numFmt numFmtId="168" formatCode="0.00%"/>
    <numFmt numFmtId="169" formatCode="0.000%"/>
    <numFmt numFmtId="170" formatCode="#,##0.0000"/>
  </numFmts>
  <fonts count="10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100">
    <xf numFmtId="164" fontId="0" fillId="0" borderId="0" xfId="0" applyAlignment="1">
      <alignment/>
    </xf>
    <xf numFmtId="164" fontId="3" fillId="0" borderId="1" xfId="0" applyFont="1" applyBorder="1" applyAlignment="1">
      <alignment wrapText="1"/>
    </xf>
    <xf numFmtId="164" fontId="4" fillId="2" borderId="2" xfId="0" applyFont="1" applyFill="1" applyBorder="1" applyAlignment="1">
      <alignment/>
    </xf>
    <xf numFmtId="164" fontId="5" fillId="0" borderId="0" xfId="0" applyFont="1" applyAlignment="1">
      <alignment/>
    </xf>
    <xf numFmtId="164" fontId="5" fillId="2" borderId="0" xfId="0" applyFont="1" applyFill="1" applyAlignment="1">
      <alignment/>
    </xf>
    <xf numFmtId="164" fontId="0" fillId="2" borderId="3" xfId="0" applyFont="1" applyFill="1" applyBorder="1" applyAlignment="1">
      <alignment/>
    </xf>
    <xf numFmtId="164" fontId="4" fillId="0" borderId="4" xfId="0" applyFont="1" applyBorder="1" applyAlignment="1">
      <alignment horizontal="right"/>
    </xf>
    <xf numFmtId="164" fontId="0" fillId="2" borderId="5" xfId="0" applyFill="1" applyBorder="1" applyAlignment="1">
      <alignment/>
    </xf>
    <xf numFmtId="164" fontId="4" fillId="0" borderId="5" xfId="0" applyFont="1" applyBorder="1" applyAlignment="1">
      <alignment horizontal="right"/>
    </xf>
    <xf numFmtId="164" fontId="0" fillId="2" borderId="6" xfId="0" applyFill="1" applyBorder="1" applyAlignment="1">
      <alignment horizontal="right"/>
    </xf>
    <xf numFmtId="164" fontId="0" fillId="2" borderId="7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4" fillId="0" borderId="9" xfId="0" applyFont="1" applyBorder="1" applyAlignment="1">
      <alignment horizontal="right"/>
    </xf>
    <xf numFmtId="164" fontId="0" fillId="2" borderId="10" xfId="0" applyFill="1" applyBorder="1" applyAlignment="1">
      <alignment/>
    </xf>
    <xf numFmtId="164" fontId="4" fillId="0" borderId="10" xfId="0" applyFont="1" applyBorder="1" applyAlignment="1">
      <alignment horizontal="right"/>
    </xf>
    <xf numFmtId="164" fontId="0" fillId="2" borderId="11" xfId="0" applyFill="1" applyBorder="1" applyAlignment="1">
      <alignment horizontal="right"/>
    </xf>
    <xf numFmtId="164" fontId="0" fillId="0" borderId="9" xfId="0" applyFont="1" applyBorder="1" applyAlignment="1">
      <alignment horizontal="right"/>
    </xf>
    <xf numFmtId="164" fontId="0" fillId="0" borderId="10" xfId="0" applyFont="1" applyBorder="1" applyAlignment="1">
      <alignment horizontal="right"/>
    </xf>
    <xf numFmtId="164" fontId="0" fillId="2" borderId="12" xfId="0" applyFill="1" applyBorder="1" applyAlignment="1">
      <alignment/>
    </xf>
    <xf numFmtId="164" fontId="4" fillId="0" borderId="0" xfId="0" applyFont="1" applyBorder="1" applyAlignment="1">
      <alignment horizontal="right"/>
    </xf>
    <xf numFmtId="164" fontId="0" fillId="2" borderId="0" xfId="0" applyFill="1" applyBorder="1" applyAlignment="1">
      <alignment/>
    </xf>
    <xf numFmtId="164" fontId="0" fillId="2" borderId="6" xfId="0" applyFill="1" applyBorder="1" applyAlignment="1">
      <alignment/>
    </xf>
    <xf numFmtId="164" fontId="4" fillId="0" borderId="7" xfId="0" applyFont="1" applyBorder="1" applyAlignment="1">
      <alignment horizontal="right"/>
    </xf>
    <xf numFmtId="164" fontId="0" fillId="2" borderId="13" xfId="0" applyFill="1" applyBorder="1" applyAlignment="1">
      <alignment/>
    </xf>
    <xf numFmtId="164" fontId="0" fillId="2" borderId="13" xfId="0" applyFill="1" applyBorder="1" applyAlignment="1">
      <alignment horizontal="right"/>
    </xf>
    <xf numFmtId="164" fontId="0" fillId="2" borderId="9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4" fillId="0" borderId="14" xfId="0" applyFont="1" applyBorder="1" applyAlignment="1">
      <alignment/>
    </xf>
    <xf numFmtId="166" fontId="0" fillId="2" borderId="15" xfId="0" applyNumberFormat="1" applyFill="1" applyBorder="1" applyAlignment="1">
      <alignment/>
    </xf>
    <xf numFmtId="164" fontId="4" fillId="0" borderId="15" xfId="0" applyFont="1" applyBorder="1" applyAlignment="1">
      <alignment/>
    </xf>
    <xf numFmtId="166" fontId="0" fillId="2" borderId="16" xfId="0" applyNumberFormat="1" applyFill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 horizontal="center"/>
    </xf>
    <xf numFmtId="164" fontId="0" fillId="3" borderId="20" xfId="0" applyFill="1" applyBorder="1" applyAlignment="1">
      <alignment/>
    </xf>
    <xf numFmtId="167" fontId="0" fillId="3" borderId="20" xfId="0" applyNumberFormat="1" applyFill="1" applyBorder="1" applyAlignment="1">
      <alignment/>
    </xf>
    <xf numFmtId="168" fontId="0" fillId="3" borderId="20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64" fontId="0" fillId="3" borderId="21" xfId="0" applyFill="1" applyBorder="1" applyAlignment="1">
      <alignment/>
    </xf>
    <xf numFmtId="164" fontId="0" fillId="3" borderId="21" xfId="0" applyFont="1" applyFill="1" applyBorder="1" applyAlignment="1">
      <alignment/>
    </xf>
    <xf numFmtId="167" fontId="0" fillId="3" borderId="21" xfId="0" applyNumberFormat="1" applyFill="1" applyBorder="1" applyAlignment="1">
      <alignment/>
    </xf>
    <xf numFmtId="168" fontId="0" fillId="3" borderId="21" xfId="0" applyNumberFormat="1" applyFill="1" applyBorder="1" applyAlignment="1">
      <alignment/>
    </xf>
    <xf numFmtId="167" fontId="0" fillId="0" borderId="21" xfId="0" applyNumberFormat="1" applyFill="1" applyBorder="1" applyAlignment="1">
      <alignment/>
    </xf>
    <xf numFmtId="168" fontId="0" fillId="0" borderId="21" xfId="0" applyNumberFormat="1" applyFill="1" applyBorder="1" applyAlignment="1">
      <alignment/>
    </xf>
    <xf numFmtId="164" fontId="0" fillId="3" borderId="22" xfId="0" applyFill="1" applyBorder="1" applyAlignment="1">
      <alignment/>
    </xf>
    <xf numFmtId="167" fontId="0" fillId="3" borderId="22" xfId="0" applyNumberFormat="1" applyFill="1" applyBorder="1" applyAlignment="1">
      <alignment/>
    </xf>
    <xf numFmtId="168" fontId="0" fillId="3" borderId="22" xfId="0" applyNumberFormat="1" applyFill="1" applyBorder="1" applyAlignment="1">
      <alignment/>
    </xf>
    <xf numFmtId="167" fontId="0" fillId="0" borderId="22" xfId="0" applyNumberFormat="1" applyFill="1" applyBorder="1" applyAlignment="1">
      <alignment/>
    </xf>
    <xf numFmtId="168" fontId="0" fillId="0" borderId="22" xfId="0" applyNumberFormat="1" applyFill="1" applyBorder="1" applyAlignment="1">
      <alignment/>
    </xf>
    <xf numFmtId="164" fontId="4" fillId="0" borderId="21" xfId="0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168" fontId="4" fillId="0" borderId="21" xfId="0" applyNumberFormat="1" applyFont="1" applyFill="1" applyBorder="1" applyAlignment="1">
      <alignment/>
    </xf>
    <xf numFmtId="169" fontId="0" fillId="3" borderId="21" xfId="0" applyNumberFormat="1" applyFont="1" applyFill="1" applyBorder="1" applyAlignment="1">
      <alignment/>
    </xf>
    <xf numFmtId="165" fontId="0" fillId="3" borderId="21" xfId="0" applyNumberFormat="1" applyFont="1" applyFill="1" applyBorder="1" applyAlignment="1">
      <alignment/>
    </xf>
    <xf numFmtId="164" fontId="0" fillId="3" borderId="21" xfId="0" applyFont="1" applyFill="1" applyBorder="1" applyAlignment="1">
      <alignment/>
    </xf>
    <xf numFmtId="167" fontId="0" fillId="3" borderId="21" xfId="0" applyNumberFormat="1" applyFont="1" applyFill="1" applyBorder="1" applyAlignment="1">
      <alignment/>
    </xf>
    <xf numFmtId="170" fontId="0" fillId="3" borderId="21" xfId="0" applyNumberFormat="1" applyFont="1" applyFill="1" applyBorder="1" applyAlignment="1">
      <alignment vertical="center"/>
    </xf>
    <xf numFmtId="167" fontId="0" fillId="0" borderId="21" xfId="0" applyNumberFormat="1" applyFont="1" applyFill="1" applyBorder="1" applyAlignment="1">
      <alignment/>
    </xf>
    <xf numFmtId="169" fontId="0" fillId="3" borderId="21" xfId="0" applyNumberFormat="1" applyFont="1" applyFill="1" applyBorder="1" applyAlignment="1">
      <alignment/>
    </xf>
    <xf numFmtId="164" fontId="0" fillId="0" borderId="0" xfId="0" applyFont="1" applyAlignment="1">
      <alignment/>
    </xf>
    <xf numFmtId="169" fontId="0" fillId="3" borderId="21" xfId="0" applyNumberFormat="1" applyFill="1" applyBorder="1" applyAlignment="1">
      <alignment/>
    </xf>
    <xf numFmtId="164" fontId="4" fillId="0" borderId="20" xfId="0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164" fontId="4" fillId="0" borderId="23" xfId="0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/>
    </xf>
    <xf numFmtId="164" fontId="4" fillId="0" borderId="24" xfId="0" applyFont="1" applyFill="1" applyBorder="1" applyAlignment="1">
      <alignment/>
    </xf>
    <xf numFmtId="164" fontId="4" fillId="0" borderId="24" xfId="0" applyFont="1" applyFill="1" applyBorder="1" applyAlignment="1">
      <alignment vertical="center"/>
    </xf>
    <xf numFmtId="167" fontId="4" fillId="0" borderId="24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164" fontId="4" fillId="0" borderId="0" xfId="0" applyFont="1" applyBorder="1" applyAlignment="1">
      <alignment horizontal="center"/>
    </xf>
    <xf numFmtId="164" fontId="0" fillId="0" borderId="25" xfId="0" applyFont="1" applyBorder="1" applyAlignment="1">
      <alignment horizontal="right"/>
    </xf>
    <xf numFmtId="167" fontId="0" fillId="2" borderId="26" xfId="0" applyNumberFormat="1" applyFill="1" applyBorder="1" applyAlignment="1">
      <alignment/>
    </xf>
    <xf numFmtId="164" fontId="6" fillId="0" borderId="4" xfId="0" applyFont="1" applyBorder="1" applyAlignment="1">
      <alignment/>
    </xf>
    <xf numFmtId="167" fontId="4" fillId="0" borderId="6" xfId="0" applyNumberFormat="1" applyFont="1" applyBorder="1" applyAlignment="1">
      <alignment/>
    </xf>
    <xf numFmtId="164" fontId="0" fillId="0" borderId="27" xfId="0" applyFont="1" applyBorder="1" applyAlignment="1">
      <alignment horizontal="right"/>
    </xf>
    <xf numFmtId="167" fontId="0" fillId="2" borderId="8" xfId="0" applyNumberFormat="1" applyFill="1" applyBorder="1" applyAlignment="1">
      <alignment/>
    </xf>
    <xf numFmtId="164" fontId="7" fillId="0" borderId="9" xfId="0" applyFont="1" applyBorder="1" applyAlignment="1">
      <alignment/>
    </xf>
    <xf numFmtId="167" fontId="7" fillId="0" borderId="11" xfId="0" applyNumberFormat="1" applyFont="1" applyBorder="1" applyAlignment="1">
      <alignment/>
    </xf>
    <xf numFmtId="164" fontId="0" fillId="0" borderId="28" xfId="0" applyFont="1" applyBorder="1" applyAlignment="1">
      <alignment horizontal="right"/>
    </xf>
    <xf numFmtId="167" fontId="0" fillId="2" borderId="29" xfId="0" applyNumberFormat="1" applyFill="1" applyBorder="1" applyAlignment="1">
      <alignment/>
    </xf>
    <xf numFmtId="164" fontId="4" fillId="0" borderId="0" xfId="0" applyFont="1" applyAlignment="1">
      <alignment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25" xfId="0" applyFont="1" applyBorder="1" applyAlignment="1">
      <alignment horizontal="center"/>
    </xf>
    <xf numFmtId="164" fontId="0" fillId="0" borderId="17" xfId="0" applyFont="1" applyBorder="1" applyAlignment="1">
      <alignment vertical="center"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7" fontId="0" fillId="2" borderId="18" xfId="0" applyNumberFormat="1" applyFill="1" applyBorder="1" applyAlignment="1">
      <alignment/>
    </xf>
    <xf numFmtId="164" fontId="0" fillId="0" borderId="19" xfId="0" applyFont="1" applyBorder="1" applyAlignment="1">
      <alignment/>
    </xf>
    <xf numFmtId="167" fontId="0" fillId="2" borderId="19" xfId="0" applyNumberFormat="1" applyFill="1" applyBorder="1" applyAlignment="1">
      <alignment/>
    </xf>
    <xf numFmtId="164" fontId="0" fillId="0" borderId="1" xfId="0" applyFont="1" applyBorder="1" applyAlignment="1">
      <alignment/>
    </xf>
    <xf numFmtId="167" fontId="0" fillId="2" borderId="1" xfId="0" applyNumberFormat="1" applyFill="1" applyBorder="1" applyAlignment="1">
      <alignment/>
    </xf>
    <xf numFmtId="167" fontId="8" fillId="2" borderId="1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-tête" xfId="20"/>
    <cellStyle name="Résultat" xfId="21"/>
    <cellStyle name="Résultat2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2"/>
  <sheetViews>
    <sheetView tabSelected="1" workbookViewId="0" topLeftCell="A22">
      <selection activeCell="E57" sqref="E57"/>
    </sheetView>
  </sheetViews>
  <sheetFormatPr defaultColWidth="9.140625" defaultRowHeight="12.75"/>
  <cols>
    <col min="1" max="1" width="1.1484375" style="0" customWidth="1"/>
    <col min="2" max="2" width="13.140625" style="0" customWidth="1"/>
    <col min="3" max="3" width="16.140625" style="0" customWidth="1"/>
    <col min="4" max="4" width="16.8515625" style="0" customWidth="1"/>
    <col min="5" max="5" width="9.421875" style="0" customWidth="1"/>
    <col min="6" max="6" width="1.1484375" style="0" customWidth="1"/>
    <col min="7" max="7" width="10.28125" style="0" customWidth="1"/>
    <col min="8" max="8" width="14.421875" style="0" customWidth="1"/>
    <col min="9" max="9" width="10.00390625" style="0" customWidth="1"/>
    <col min="10" max="10" width="9.421875" style="0" customWidth="1"/>
    <col min="11" max="11" width="2.00390625" style="0" customWidth="1"/>
    <col min="12" max="16384" width="9.421875" style="0" customWidth="1"/>
  </cols>
  <sheetData>
    <row r="1" ht="12.75"/>
    <row r="2" spans="2:10" ht="24.75" customHeight="1">
      <c r="B2" s="1" t="s">
        <v>0</v>
      </c>
      <c r="C2" s="1"/>
      <c r="D2" s="1"/>
      <c r="E2" s="1"/>
      <c r="F2" s="1"/>
      <c r="G2" s="1"/>
      <c r="H2" s="1"/>
      <c r="I2" s="1"/>
      <c r="J2" s="1"/>
    </row>
    <row r="3" ht="12.75"/>
    <row r="4" ht="7.5" customHeight="1"/>
    <row r="5" spans="7:10" ht="12.75">
      <c r="G5" s="2" t="s">
        <v>1</v>
      </c>
      <c r="H5" s="2"/>
      <c r="I5" s="2"/>
      <c r="J5" s="2"/>
    </row>
    <row r="6" spans="2:10" ht="17.25">
      <c r="B6" s="3" t="s">
        <v>2</v>
      </c>
      <c r="C6" s="3"/>
      <c r="D6" s="4" t="s">
        <v>3</v>
      </c>
      <c r="G6" s="5" t="s">
        <v>4</v>
      </c>
      <c r="H6" s="5"/>
      <c r="I6" s="5"/>
      <c r="J6" s="5"/>
    </row>
    <row r="7" spans="7:10" ht="12.75">
      <c r="G7" s="5"/>
      <c r="H7" s="5"/>
      <c r="I7" s="5"/>
      <c r="J7" s="5"/>
    </row>
    <row r="8" spans="2:10" ht="12.75">
      <c r="B8" s="6" t="s">
        <v>5</v>
      </c>
      <c r="C8" s="7"/>
      <c r="D8" s="8" t="s">
        <v>6</v>
      </c>
      <c r="E8" s="9"/>
      <c r="G8" s="10" t="s">
        <v>7</v>
      </c>
      <c r="H8" s="11" t="s">
        <v>8</v>
      </c>
      <c r="I8" s="11"/>
      <c r="J8" s="11"/>
    </row>
    <row r="9" spans="2:10" ht="12.75">
      <c r="B9" s="12" t="s">
        <v>9</v>
      </c>
      <c r="C9" s="13"/>
      <c r="D9" s="14" t="s">
        <v>10</v>
      </c>
      <c r="E9" s="15"/>
      <c r="G9" s="16" t="s">
        <v>11</v>
      </c>
      <c r="H9" s="13"/>
      <c r="I9" s="17" t="s">
        <v>12</v>
      </c>
      <c r="J9" s="18"/>
    </row>
    <row r="11" spans="2:10" ht="12.75">
      <c r="B11" s="19" t="s">
        <v>13</v>
      </c>
      <c r="C11" s="19"/>
      <c r="D11" s="20"/>
      <c r="E11" s="20"/>
      <c r="F11" s="20"/>
      <c r="G11" s="20"/>
      <c r="H11" s="20"/>
      <c r="I11" s="20"/>
      <c r="J11" s="20"/>
    </row>
    <row r="13" spans="2:10" ht="12.75">
      <c r="B13" s="6" t="s">
        <v>14</v>
      </c>
      <c r="C13" s="21"/>
      <c r="D13" s="21"/>
      <c r="E13" s="21"/>
      <c r="G13" s="2" t="s">
        <v>15</v>
      </c>
      <c r="H13" s="2"/>
      <c r="I13" s="2"/>
      <c r="J13" s="2"/>
    </row>
    <row r="14" spans="2:10" ht="12.75">
      <c r="B14" s="22" t="s">
        <v>16</v>
      </c>
      <c r="C14" s="23"/>
      <c r="D14" s="23"/>
      <c r="E14" s="23"/>
      <c r="G14" s="5" t="s">
        <v>4</v>
      </c>
      <c r="H14" s="5"/>
      <c r="I14" s="5"/>
      <c r="J14" s="5"/>
    </row>
    <row r="15" spans="2:10" ht="12.75">
      <c r="B15" s="22" t="s">
        <v>17</v>
      </c>
      <c r="C15" s="20"/>
      <c r="D15" s="19" t="s">
        <v>18</v>
      </c>
      <c r="E15" s="24"/>
      <c r="G15" s="5"/>
      <c r="H15" s="5"/>
      <c r="I15" s="5"/>
      <c r="J15" s="5"/>
    </row>
    <row r="16" spans="2:10" ht="12.75">
      <c r="B16" s="22" t="s">
        <v>19</v>
      </c>
      <c r="C16" s="20"/>
      <c r="D16" s="19" t="s">
        <v>20</v>
      </c>
      <c r="E16" s="24"/>
      <c r="G16" s="25" t="s">
        <v>7</v>
      </c>
      <c r="H16" s="26" t="s">
        <v>8</v>
      </c>
      <c r="I16" s="26"/>
      <c r="J16" s="26"/>
    </row>
    <row r="17" spans="2:5" ht="12.75">
      <c r="B17" s="12" t="s">
        <v>21</v>
      </c>
      <c r="C17" s="13"/>
      <c r="D17" s="14" t="s">
        <v>22</v>
      </c>
      <c r="E17" s="15"/>
    </row>
    <row r="18" spans="7:10" ht="12.75">
      <c r="G18" s="27" t="s">
        <v>23</v>
      </c>
      <c r="H18" s="28"/>
      <c r="I18" s="29" t="s">
        <v>24</v>
      </c>
      <c r="J18" s="30"/>
    </row>
    <row r="20" spans="2:10" ht="12.75">
      <c r="B20" s="31" t="s">
        <v>25</v>
      </c>
      <c r="C20" s="32" t="s">
        <v>26</v>
      </c>
      <c r="D20" s="32"/>
      <c r="E20" s="31" t="s">
        <v>27</v>
      </c>
      <c r="F20" s="32" t="s">
        <v>28</v>
      </c>
      <c r="G20" s="32"/>
      <c r="H20" s="31" t="s">
        <v>29</v>
      </c>
      <c r="I20" s="33" t="s">
        <v>30</v>
      </c>
      <c r="J20" s="33"/>
    </row>
    <row r="21" spans="2:10" ht="12.75">
      <c r="B21" s="31"/>
      <c r="C21" s="31"/>
      <c r="D21" s="32"/>
      <c r="E21" s="31"/>
      <c r="F21" s="31"/>
      <c r="G21" s="32"/>
      <c r="H21" s="31"/>
      <c r="I21" s="34" t="s">
        <v>28</v>
      </c>
      <c r="J21" s="34" t="s">
        <v>29</v>
      </c>
    </row>
    <row r="22" ht="7.5" customHeight="1"/>
    <row r="23" spans="2:10" ht="12.75">
      <c r="B23" s="35"/>
      <c r="C23" s="35"/>
      <c r="D23" s="35"/>
      <c r="E23" s="36"/>
      <c r="F23" s="37"/>
      <c r="G23" s="37"/>
      <c r="H23" s="38">
        <f>E23*F23</f>
        <v>0</v>
      </c>
      <c r="I23" s="39"/>
      <c r="J23" s="38"/>
    </row>
    <row r="24" spans="2:10" ht="12.75">
      <c r="B24" s="40"/>
      <c r="C24" s="41" t="s">
        <v>31</v>
      </c>
      <c r="D24" s="41"/>
      <c r="E24" s="42">
        <v>5000</v>
      </c>
      <c r="F24" s="43">
        <v>1</v>
      </c>
      <c r="G24" s="43"/>
      <c r="H24" s="44">
        <v>5000</v>
      </c>
      <c r="I24" s="45"/>
      <c r="J24" s="44"/>
    </row>
    <row r="25" spans="2:10" ht="12.75">
      <c r="B25" s="40"/>
      <c r="C25" s="41" t="s">
        <v>32</v>
      </c>
      <c r="D25" s="41"/>
      <c r="E25" s="42">
        <f>E24</f>
        <v>5000</v>
      </c>
      <c r="F25" s="43">
        <v>0.1</v>
      </c>
      <c r="G25" s="43"/>
      <c r="H25" s="44">
        <f aca="true" t="shared" si="0" ref="H25:H27">E25*F25</f>
        <v>500</v>
      </c>
      <c r="I25" s="45"/>
      <c r="J25" s="44"/>
    </row>
    <row r="26" spans="2:10" ht="12.75">
      <c r="B26" s="40"/>
      <c r="C26" s="41"/>
      <c r="D26" s="41"/>
      <c r="E26" s="42"/>
      <c r="F26" s="43"/>
      <c r="G26" s="43"/>
      <c r="H26" s="44">
        <f t="shared" si="0"/>
        <v>0</v>
      </c>
      <c r="I26" s="45"/>
      <c r="J26" s="44"/>
    </row>
    <row r="27" spans="2:10" ht="12.75">
      <c r="B27" s="46"/>
      <c r="C27" s="46"/>
      <c r="D27" s="46"/>
      <c r="E27" s="47"/>
      <c r="F27" s="48"/>
      <c r="G27" s="48"/>
      <c r="H27" s="49">
        <f t="shared" si="0"/>
        <v>0</v>
      </c>
      <c r="I27" s="50"/>
      <c r="J27" s="49"/>
    </row>
    <row r="28" spans="2:10" ht="12.75">
      <c r="B28" s="51" t="s">
        <v>33</v>
      </c>
      <c r="C28" s="51" t="s">
        <v>34</v>
      </c>
      <c r="D28" s="51"/>
      <c r="E28" s="52"/>
      <c r="F28" s="53"/>
      <c r="G28" s="53"/>
      <c r="H28" s="52">
        <f>SUM(H23:H27)</f>
        <v>5500</v>
      </c>
      <c r="I28" s="53"/>
      <c r="J28" s="52"/>
    </row>
    <row r="29" spans="2:10" ht="14.25">
      <c r="B29" s="40"/>
      <c r="C29" s="41" t="s">
        <v>35</v>
      </c>
      <c r="D29" s="41"/>
      <c r="E29" s="42">
        <f aca="true" t="shared" si="1" ref="E29:E31">$H$28</f>
        <v>5500</v>
      </c>
      <c r="F29" s="54">
        <v>0</v>
      </c>
      <c r="G29" s="54"/>
      <c r="H29" s="44">
        <f aca="true" t="shared" si="2" ref="H29:H47">E29*F29</f>
        <v>0</v>
      </c>
      <c r="I29" s="54">
        <f>IF($H$28&gt;(2.5*$J$82*151.67),13%,7%)</f>
        <v>0.13</v>
      </c>
      <c r="J29" s="44">
        <f aca="true" t="shared" si="3" ref="J29:J47">E29*I29</f>
        <v>715</v>
      </c>
    </row>
    <row r="30" spans="2:10" ht="14.25">
      <c r="B30" s="40"/>
      <c r="C30" s="41" t="s">
        <v>36</v>
      </c>
      <c r="D30" s="41"/>
      <c r="E30" s="42">
        <f t="shared" si="1"/>
        <v>5500</v>
      </c>
      <c r="F30" s="54"/>
      <c r="G30" s="54"/>
      <c r="H30" s="44">
        <f t="shared" si="2"/>
        <v>0</v>
      </c>
      <c r="I30" s="54">
        <v>0.003</v>
      </c>
      <c r="J30" s="44">
        <f t="shared" si="3"/>
        <v>16.5</v>
      </c>
    </row>
    <row r="31" spans="2:10" ht="14.25">
      <c r="B31" s="40"/>
      <c r="C31" s="41" t="s">
        <v>37</v>
      </c>
      <c r="D31" s="41"/>
      <c r="E31" s="42">
        <f t="shared" si="1"/>
        <v>5500</v>
      </c>
      <c r="F31" s="54"/>
      <c r="G31" s="54"/>
      <c r="H31" s="44">
        <f t="shared" si="2"/>
        <v>0</v>
      </c>
      <c r="I31" s="54">
        <f>IF($H$28&gt;(3.5*$J$82*151.67),5.25%,3.45%)</f>
        <v>0.0525</v>
      </c>
      <c r="J31" s="44">
        <f t="shared" si="3"/>
        <v>288.75</v>
      </c>
    </row>
    <row r="32" spans="2:10" ht="12.75">
      <c r="B32" s="40"/>
      <c r="C32" s="41" t="s">
        <v>38</v>
      </c>
      <c r="D32" s="41"/>
      <c r="E32" s="42">
        <f aca="true" t="shared" si="4" ref="E32:E34">MIN($H$28,$C$82)</f>
        <v>3377</v>
      </c>
      <c r="F32" s="54"/>
      <c r="G32" s="54"/>
      <c r="H32" s="44">
        <f t="shared" si="2"/>
        <v>0</v>
      </c>
      <c r="I32" s="54">
        <v>0.001</v>
      </c>
      <c r="J32" s="44">
        <f t="shared" si="3"/>
        <v>3.3770000000000002</v>
      </c>
    </row>
    <row r="33" spans="2:10" ht="12.75">
      <c r="B33" s="40"/>
      <c r="C33" s="41" t="s">
        <v>39</v>
      </c>
      <c r="D33" s="41"/>
      <c r="E33" s="42">
        <f t="shared" si="4"/>
        <v>3377</v>
      </c>
      <c r="F33" s="54"/>
      <c r="G33" s="54"/>
      <c r="H33" s="44">
        <f t="shared" si="2"/>
        <v>0</v>
      </c>
      <c r="I33" s="54">
        <v>0</v>
      </c>
      <c r="J33" s="44">
        <f t="shared" si="3"/>
        <v>0</v>
      </c>
    </row>
    <row r="34" spans="2:10" ht="14.25">
      <c r="B34" s="40"/>
      <c r="C34" s="41" t="s">
        <v>40</v>
      </c>
      <c r="D34" s="41"/>
      <c r="E34" s="42">
        <f t="shared" si="4"/>
        <v>3377</v>
      </c>
      <c r="F34" s="54">
        <v>0.069</v>
      </c>
      <c r="G34" s="54"/>
      <c r="H34" s="44">
        <f t="shared" si="2"/>
        <v>233.01300000000003</v>
      </c>
      <c r="I34" s="54">
        <v>0.0855</v>
      </c>
      <c r="J34" s="44">
        <f t="shared" si="3"/>
        <v>288.73350000000005</v>
      </c>
    </row>
    <row r="35" spans="2:10" ht="14.25">
      <c r="B35" s="40"/>
      <c r="C35" s="41" t="s">
        <v>41</v>
      </c>
      <c r="D35" s="41"/>
      <c r="E35" s="42">
        <f aca="true" t="shared" si="5" ref="E35:E37">$H$28</f>
        <v>5500</v>
      </c>
      <c r="F35" s="54">
        <v>0.004</v>
      </c>
      <c r="G35" s="54"/>
      <c r="H35" s="44">
        <f t="shared" si="2"/>
        <v>22</v>
      </c>
      <c r="I35" s="54">
        <v>0.019</v>
      </c>
      <c r="J35" s="44">
        <f t="shared" si="3"/>
        <v>104.5</v>
      </c>
    </row>
    <row r="36" spans="2:10" ht="14.25">
      <c r="B36" s="40"/>
      <c r="C36" s="41" t="s">
        <v>42</v>
      </c>
      <c r="D36" s="41"/>
      <c r="E36" s="42">
        <f t="shared" si="5"/>
        <v>5500</v>
      </c>
      <c r="F36" s="54"/>
      <c r="G36" s="54"/>
      <c r="H36" s="44">
        <f t="shared" si="2"/>
        <v>0</v>
      </c>
      <c r="I36" s="54">
        <v>0.00016</v>
      </c>
      <c r="J36" s="44">
        <f t="shared" si="3"/>
        <v>0.8800000000000001</v>
      </c>
    </row>
    <row r="37" spans="2:10" ht="14.25">
      <c r="B37" s="40"/>
      <c r="C37" s="41" t="s">
        <v>43</v>
      </c>
      <c r="D37" s="41"/>
      <c r="E37" s="42">
        <f t="shared" si="5"/>
        <v>5500</v>
      </c>
      <c r="F37" s="54"/>
      <c r="G37" s="54"/>
      <c r="H37" s="44">
        <f t="shared" si="2"/>
        <v>0</v>
      </c>
      <c r="I37" s="54">
        <v>0.01</v>
      </c>
      <c r="J37" s="44">
        <f t="shared" si="3"/>
        <v>55</v>
      </c>
    </row>
    <row r="38" spans="2:10" ht="14.25">
      <c r="B38" s="40"/>
      <c r="C38" s="41" t="s">
        <v>44</v>
      </c>
      <c r="D38" s="41"/>
      <c r="E38" s="42">
        <f aca="true" t="shared" si="6" ref="E38:E39">MIN($H$28,$C$82*4)</f>
        <v>5500</v>
      </c>
      <c r="F38" s="54">
        <v>0</v>
      </c>
      <c r="G38" s="54"/>
      <c r="H38" s="44">
        <f t="shared" si="2"/>
        <v>0</v>
      </c>
      <c r="I38" s="54">
        <v>0.0405</v>
      </c>
      <c r="J38" s="44">
        <f t="shared" si="3"/>
        <v>222.75</v>
      </c>
    </row>
    <row r="39" spans="2:10" ht="12.75">
      <c r="B39" s="40"/>
      <c r="C39" s="41" t="s">
        <v>45</v>
      </c>
      <c r="D39" s="41"/>
      <c r="E39" s="42">
        <f t="shared" si="6"/>
        <v>5500</v>
      </c>
      <c r="F39" s="54"/>
      <c r="G39" s="54"/>
      <c r="H39" s="44">
        <f t="shared" si="2"/>
        <v>0</v>
      </c>
      <c r="I39" s="54">
        <v>0.0015</v>
      </c>
      <c r="J39" s="44">
        <f t="shared" si="3"/>
        <v>8.25</v>
      </c>
    </row>
    <row r="40" spans="2:10" ht="12.75">
      <c r="B40" s="40"/>
      <c r="C40" s="41" t="s">
        <v>46</v>
      </c>
      <c r="D40" s="41"/>
      <c r="E40" s="42">
        <f aca="true" t="shared" si="7" ref="E40:E41">MIN($H$28,$C$82)</f>
        <v>3377</v>
      </c>
      <c r="F40" s="54"/>
      <c r="G40" s="54"/>
      <c r="H40" s="44">
        <f t="shared" si="2"/>
        <v>0</v>
      </c>
      <c r="I40" s="54">
        <v>0</v>
      </c>
      <c r="J40" s="44">
        <f t="shared" si="3"/>
        <v>0</v>
      </c>
    </row>
    <row r="41" spans="2:10" ht="14.25">
      <c r="B41" s="40"/>
      <c r="C41" s="41" t="s">
        <v>47</v>
      </c>
      <c r="D41" s="41"/>
      <c r="E41" s="42">
        <f t="shared" si="7"/>
        <v>3377</v>
      </c>
      <c r="F41" s="54">
        <v>0.0315</v>
      </c>
      <c r="G41" s="54"/>
      <c r="H41" s="44">
        <f t="shared" si="2"/>
        <v>106.3755</v>
      </c>
      <c r="I41" s="54">
        <v>0.0472</v>
      </c>
      <c r="J41" s="44">
        <f t="shared" si="3"/>
        <v>159.3944</v>
      </c>
    </row>
    <row r="42" spans="2:10" ht="14.25">
      <c r="B42" s="40"/>
      <c r="C42" s="41" t="s">
        <v>48</v>
      </c>
      <c r="D42" s="41"/>
      <c r="E42" s="42">
        <f>IF($H$28&gt;1*$C$82,MIN($H$28-1*$C$82,$C$82*(8-1)),0)</f>
        <v>2123</v>
      </c>
      <c r="F42" s="54">
        <v>0.0864</v>
      </c>
      <c r="G42" s="54"/>
      <c r="H42" s="44">
        <f t="shared" si="2"/>
        <v>183.4272</v>
      </c>
      <c r="I42" s="54">
        <v>0.1295</v>
      </c>
      <c r="J42" s="44">
        <f t="shared" si="3"/>
        <v>274.9285</v>
      </c>
    </row>
    <row r="43" spans="2:10" ht="14.25">
      <c r="B43" s="40"/>
      <c r="C43" s="41" t="s">
        <v>49</v>
      </c>
      <c r="D43" s="41"/>
      <c r="E43" s="42">
        <f>MIN($H$28,$C$82)</f>
        <v>3377</v>
      </c>
      <c r="F43" s="54">
        <v>0.0086</v>
      </c>
      <c r="G43" s="54"/>
      <c r="H43" s="44">
        <f t="shared" si="2"/>
        <v>29.0422</v>
      </c>
      <c r="I43" s="54">
        <v>0.0129</v>
      </c>
      <c r="J43" s="44">
        <f t="shared" si="3"/>
        <v>43.5633</v>
      </c>
    </row>
    <row r="44" spans="2:10" ht="12.75">
      <c r="B44" s="40"/>
      <c r="C44" s="41" t="s">
        <v>50</v>
      </c>
      <c r="D44" s="41"/>
      <c r="E44" s="42">
        <f>IF($H$28&gt;1*$C$82,MIN($H$28-1*$C$82,$C$82*(8-1)),0)</f>
        <v>2123</v>
      </c>
      <c r="F44" s="54">
        <v>0.0108</v>
      </c>
      <c r="G44" s="54"/>
      <c r="H44" s="44">
        <f t="shared" si="2"/>
        <v>22.9284</v>
      </c>
      <c r="I44" s="54">
        <v>0.016200000000000003</v>
      </c>
      <c r="J44" s="44">
        <f t="shared" si="3"/>
        <v>34.39260000000001</v>
      </c>
    </row>
    <row r="45" spans="2:10" ht="12.75">
      <c r="B45" s="40"/>
      <c r="C45" s="41" t="s">
        <v>51</v>
      </c>
      <c r="D45" s="41"/>
      <c r="E45" s="42">
        <f>MIN($H$28,$C$82*8)</f>
        <v>5500</v>
      </c>
      <c r="F45" s="54">
        <v>0.0014000000000000002</v>
      </c>
      <c r="G45" s="54"/>
      <c r="H45" s="44">
        <f t="shared" si="2"/>
        <v>7.700000000000001</v>
      </c>
      <c r="I45" s="54">
        <v>0.0021</v>
      </c>
      <c r="J45" s="44">
        <f t="shared" si="3"/>
        <v>11.549999999999999</v>
      </c>
    </row>
    <row r="46" spans="2:10" ht="12.75">
      <c r="B46" s="40"/>
      <c r="C46" s="41" t="s">
        <v>52</v>
      </c>
      <c r="D46" s="41"/>
      <c r="E46" s="42">
        <f>MIN($H$28,$C$82)</f>
        <v>3377</v>
      </c>
      <c r="F46" s="54">
        <v>0.007500000000000001</v>
      </c>
      <c r="G46" s="54"/>
      <c r="H46" s="44">
        <f t="shared" si="2"/>
        <v>25.3275</v>
      </c>
      <c r="I46" s="54">
        <v>0.007500000000000001</v>
      </c>
      <c r="J46" s="44">
        <f t="shared" si="3"/>
        <v>25.3275</v>
      </c>
    </row>
    <row r="47" spans="2:10" ht="12.75">
      <c r="B47" s="40"/>
      <c r="C47" s="41" t="s">
        <v>53</v>
      </c>
      <c r="D47" s="41"/>
      <c r="E47" s="42">
        <f>IF($H$28&gt;1*$C$82,MIN($H$28-1*$C$82,$C$82*3),0)</f>
        <v>2123</v>
      </c>
      <c r="F47" s="54">
        <v>0.009300000000000001</v>
      </c>
      <c r="G47" s="54"/>
      <c r="H47" s="44">
        <f t="shared" si="2"/>
        <v>19.743900000000004</v>
      </c>
      <c r="I47" s="54">
        <v>0.009300000000000001</v>
      </c>
      <c r="J47" s="44">
        <f t="shared" si="3"/>
        <v>19.743900000000004</v>
      </c>
    </row>
    <row r="48" spans="2:10" ht="12.75">
      <c r="B48" s="40"/>
      <c r="C48" s="41" t="s">
        <v>54</v>
      </c>
      <c r="D48" s="41"/>
      <c r="E48" s="42"/>
      <c r="F48" s="55">
        <v>25</v>
      </c>
      <c r="G48" s="55"/>
      <c r="H48" s="44">
        <f>F48</f>
        <v>25</v>
      </c>
      <c r="I48" s="55">
        <v>25</v>
      </c>
      <c r="J48" s="44">
        <f>I48</f>
        <v>25</v>
      </c>
    </row>
    <row r="49" spans="2:10" ht="12.75">
      <c r="B49" s="40"/>
      <c r="C49" s="56" t="s">
        <v>55</v>
      </c>
      <c r="D49" s="56"/>
      <c r="E49" s="57">
        <f>H28</f>
        <v>5500</v>
      </c>
      <c r="F49" s="58">
        <v>0.28090000000000004</v>
      </c>
      <c r="G49" s="58"/>
      <c r="H49" s="59"/>
      <c r="I49" s="60">
        <f>MAX(0,MIN(F49,((F49/0.6)*((1.6*(J82*151.67)/H28)-1))))</f>
        <v>0</v>
      </c>
      <c r="J49" s="44">
        <f>-E49*I49</f>
        <v>0</v>
      </c>
    </row>
    <row r="50" spans="2:12" s="61" customFormat="1" ht="12.75">
      <c r="B50" s="56"/>
      <c r="C50" s="41" t="s">
        <v>56</v>
      </c>
      <c r="D50" s="41"/>
      <c r="E50" s="42">
        <f aca="true" t="shared" si="8" ref="E50:E53">$H$28</f>
        <v>5500</v>
      </c>
      <c r="F50" s="54"/>
      <c r="G50" s="54"/>
      <c r="H50" s="44">
        <f aca="true" t="shared" si="9" ref="H50:H55">E50*F50</f>
        <v>0</v>
      </c>
      <c r="I50" s="54">
        <v>0</v>
      </c>
      <c r="J50" s="44">
        <f aca="true" t="shared" si="10" ref="J50:J55">E50*I50</f>
        <v>0</v>
      </c>
      <c r="K50"/>
      <c r="L50"/>
    </row>
    <row r="51" spans="2:10" ht="12.75">
      <c r="B51" s="40"/>
      <c r="C51" s="41" t="s">
        <v>57</v>
      </c>
      <c r="D51" s="41"/>
      <c r="E51" s="42">
        <f t="shared" si="8"/>
        <v>5500</v>
      </c>
      <c r="F51" s="54"/>
      <c r="G51" s="54"/>
      <c r="H51" s="44">
        <f t="shared" si="9"/>
        <v>0</v>
      </c>
      <c r="I51" s="54">
        <v>0.0055000000000000005</v>
      </c>
      <c r="J51" s="44">
        <f t="shared" si="10"/>
        <v>30.250000000000004</v>
      </c>
    </row>
    <row r="52" spans="2:10" ht="12.75">
      <c r="B52" s="40"/>
      <c r="C52" s="41" t="s">
        <v>58</v>
      </c>
      <c r="D52" s="41"/>
      <c r="E52" s="42">
        <f t="shared" si="8"/>
        <v>5500</v>
      </c>
      <c r="F52" s="54"/>
      <c r="G52" s="54"/>
      <c r="H52" s="44">
        <f t="shared" si="9"/>
        <v>0</v>
      </c>
      <c r="I52" s="54">
        <v>0</v>
      </c>
      <c r="J52" s="44">
        <f t="shared" si="10"/>
        <v>0</v>
      </c>
    </row>
    <row r="53" spans="2:10" ht="12.75">
      <c r="B53" s="40"/>
      <c r="C53" s="41" t="s">
        <v>59</v>
      </c>
      <c r="D53" s="41"/>
      <c r="E53" s="42">
        <f t="shared" si="8"/>
        <v>5500</v>
      </c>
      <c r="F53" s="54"/>
      <c r="G53" s="54"/>
      <c r="H53" s="44">
        <f t="shared" si="9"/>
        <v>0</v>
      </c>
      <c r="I53" s="54">
        <v>0.0068000000000000005</v>
      </c>
      <c r="J53" s="44">
        <f t="shared" si="10"/>
        <v>37.400000000000006</v>
      </c>
    </row>
    <row r="54" spans="2:10" ht="14.25">
      <c r="B54" s="40"/>
      <c r="C54" s="41" t="s">
        <v>60</v>
      </c>
      <c r="D54" s="41"/>
      <c r="E54" s="42">
        <f>J46+J47+J48</f>
        <v>70.07140000000001</v>
      </c>
      <c r="F54" s="54"/>
      <c r="G54" s="54"/>
      <c r="H54" s="44">
        <f t="shared" si="9"/>
        <v>0</v>
      </c>
      <c r="I54" s="54">
        <v>0.2</v>
      </c>
      <c r="J54" s="44">
        <f t="shared" si="10"/>
        <v>14.014280000000003</v>
      </c>
    </row>
    <row r="55" spans="2:10" ht="14.25">
      <c r="B55" s="40"/>
      <c r="C55" s="41" t="s">
        <v>61</v>
      </c>
      <c r="D55" s="41"/>
      <c r="E55" s="42">
        <f>(0.985*MIN((4*$C$82),($H$28+$E$53)))+(MAX(0,(($H$28+$E$53)-(4*$C$82))))</f>
        <v>10835</v>
      </c>
      <c r="F55" s="54">
        <v>0.068</v>
      </c>
      <c r="G55" s="54"/>
      <c r="H55" s="44">
        <f t="shared" si="9"/>
        <v>736.7800000000001</v>
      </c>
      <c r="I55" s="62"/>
      <c r="J55" s="44">
        <f t="shared" si="10"/>
        <v>0</v>
      </c>
    </row>
    <row r="56" spans="2:10" ht="12.75">
      <c r="B56" s="63" t="s">
        <v>62</v>
      </c>
      <c r="C56" s="63" t="s">
        <v>63</v>
      </c>
      <c r="D56" s="63"/>
      <c r="E56" s="64"/>
      <c r="F56" s="65"/>
      <c r="G56" s="65"/>
      <c r="H56" s="64">
        <f>+H28-SUM(H29:H55)</f>
        <v>4088.6623</v>
      </c>
      <c r="I56" s="65"/>
      <c r="J56" s="64"/>
    </row>
    <row r="57" spans="2:10" ht="12.75">
      <c r="B57" s="40"/>
      <c r="C57" s="41" t="s">
        <v>64</v>
      </c>
      <c r="D57" s="41"/>
      <c r="E57" s="42">
        <f aca="true" t="shared" si="11" ref="E57:E58">(0.985*MIN((4*$C$82),($H$28+$E$53)))+(MAX(0,(($H$28+$E$53)-(4*$C$82))))</f>
        <v>10835</v>
      </c>
      <c r="F57" s="62">
        <v>0.005</v>
      </c>
      <c r="G57" s="62"/>
      <c r="H57" s="44">
        <f aca="true" t="shared" si="12" ref="H57:H58">E57*F57</f>
        <v>54.175000000000004</v>
      </c>
      <c r="I57" s="45"/>
      <c r="J57" s="44"/>
    </row>
    <row r="58" spans="2:10" ht="12.75">
      <c r="B58" s="40"/>
      <c r="C58" s="41" t="s">
        <v>65</v>
      </c>
      <c r="D58" s="41"/>
      <c r="E58" s="42">
        <f t="shared" si="11"/>
        <v>10835</v>
      </c>
      <c r="F58" s="62">
        <v>0.024</v>
      </c>
      <c r="G58" s="62"/>
      <c r="H58" s="44">
        <f t="shared" si="12"/>
        <v>260.04</v>
      </c>
      <c r="I58" s="45"/>
      <c r="J58" s="44"/>
    </row>
    <row r="59" spans="2:10" ht="12.75">
      <c r="B59" s="66" t="s">
        <v>66</v>
      </c>
      <c r="C59" s="66" t="s">
        <v>67</v>
      </c>
      <c r="D59" s="66"/>
      <c r="E59" s="67"/>
      <c r="F59" s="68"/>
      <c r="G59" s="68"/>
      <c r="H59" s="67">
        <f>H56-H57-H58</f>
        <v>3774.4473</v>
      </c>
      <c r="I59" s="68"/>
      <c r="J59" s="67"/>
    </row>
    <row r="60" spans="2:10" ht="14.25">
      <c r="B60" s="40"/>
      <c r="C60" s="41"/>
      <c r="D60" s="41"/>
      <c r="E60" s="42"/>
      <c r="F60" s="43"/>
      <c r="G60" s="43"/>
      <c r="H60" s="44">
        <f aca="true" t="shared" si="13" ref="H60:H61">E60*F60</f>
        <v>0</v>
      </c>
      <c r="I60" s="45"/>
      <c r="J60" s="44"/>
    </row>
    <row r="61" spans="2:10" ht="14.25">
      <c r="B61" s="40"/>
      <c r="C61" s="41"/>
      <c r="D61" s="41"/>
      <c r="E61" s="42"/>
      <c r="F61" s="43"/>
      <c r="G61" s="43"/>
      <c r="H61" s="44">
        <f t="shared" si="13"/>
        <v>0</v>
      </c>
      <c r="I61" s="45"/>
      <c r="J61" s="44"/>
    </row>
    <row r="62" spans="2:10" ht="14.25">
      <c r="B62" s="69" t="s">
        <v>68</v>
      </c>
      <c r="C62" s="70" t="s">
        <v>69</v>
      </c>
      <c r="D62" s="70"/>
      <c r="E62" s="70"/>
      <c r="F62" s="70"/>
      <c r="G62" s="70"/>
      <c r="H62" s="71">
        <f>H59-H60-H61</f>
        <v>3774.4473</v>
      </c>
      <c r="I62" s="72"/>
      <c r="J62" s="71"/>
    </row>
    <row r="63" spans="2:10" ht="12.75">
      <c r="B63" s="40"/>
      <c r="C63" s="41" t="s">
        <v>70</v>
      </c>
      <c r="D63" s="41"/>
      <c r="E63" s="42">
        <f>H56</f>
        <v>4088.6623</v>
      </c>
      <c r="F63" s="43">
        <v>0.01</v>
      </c>
      <c r="G63" s="43"/>
      <c r="H63" s="44">
        <f aca="true" t="shared" si="14" ref="H63:H64">E63*F63</f>
        <v>40.886623</v>
      </c>
      <c r="I63" s="45"/>
      <c r="J63" s="44"/>
    </row>
    <row r="64" spans="2:10" ht="12.75">
      <c r="B64" s="40"/>
      <c r="C64" s="41"/>
      <c r="D64" s="41"/>
      <c r="E64" s="42"/>
      <c r="F64" s="43"/>
      <c r="G64" s="43"/>
      <c r="H64" s="44">
        <f t="shared" si="14"/>
        <v>0</v>
      </c>
      <c r="I64" s="45"/>
      <c r="J64" s="44"/>
    </row>
    <row r="65" spans="2:10" ht="12.75">
      <c r="B65" s="69" t="s">
        <v>68</v>
      </c>
      <c r="C65" s="69" t="s">
        <v>71</v>
      </c>
      <c r="D65" s="69"/>
      <c r="E65" s="71"/>
      <c r="F65" s="72"/>
      <c r="G65" s="72"/>
      <c r="H65" s="71">
        <f>H62-H63-H64</f>
        <v>3733.560677</v>
      </c>
      <c r="I65" s="72"/>
      <c r="J65" s="71"/>
    </row>
    <row r="66" spans="2:5" ht="12.75">
      <c r="B66" s="73" t="s">
        <v>72</v>
      </c>
      <c r="C66" s="73"/>
      <c r="D66" s="73" t="s">
        <v>73</v>
      </c>
      <c r="E66" s="73"/>
    </row>
    <row r="67" spans="2:10" ht="15">
      <c r="B67" s="74" t="s">
        <v>74</v>
      </c>
      <c r="C67" s="75">
        <f>E82</f>
        <v>0</v>
      </c>
      <c r="D67" s="74" t="s">
        <v>74</v>
      </c>
      <c r="E67" s="75">
        <f>I82</f>
        <v>0</v>
      </c>
      <c r="G67" s="76" t="s">
        <v>68</v>
      </c>
      <c r="H67" s="76"/>
      <c r="I67" s="77">
        <f>H65</f>
        <v>3733.560677</v>
      </c>
      <c r="J67" s="77"/>
    </row>
    <row r="68" spans="2:10" ht="12.75">
      <c r="B68" s="78" t="s">
        <v>75</v>
      </c>
      <c r="C68" s="79">
        <f>G82+2.08</f>
        <v>2.08</v>
      </c>
      <c r="D68" s="78" t="s">
        <v>75</v>
      </c>
      <c r="E68" s="79">
        <f>13/12</f>
        <v>1.0833333333333333</v>
      </c>
      <c r="G68" s="80" t="s">
        <v>76</v>
      </c>
      <c r="H68" s="80"/>
      <c r="I68" s="81">
        <f>I67*6.55957</f>
        <v>24490.552610028888</v>
      </c>
      <c r="J68" s="81"/>
    </row>
    <row r="69" spans="2:5" ht="12.75">
      <c r="B69" s="78" t="s">
        <v>77</v>
      </c>
      <c r="C69" s="79">
        <v>0</v>
      </c>
      <c r="D69" s="78" t="s">
        <v>77</v>
      </c>
      <c r="E69" s="79">
        <v>0</v>
      </c>
    </row>
    <row r="70" spans="2:10" ht="12.75">
      <c r="B70" s="82" t="s">
        <v>78</v>
      </c>
      <c r="C70" s="83">
        <f>C67+C68-C69</f>
        <v>2.08</v>
      </c>
      <c r="D70" s="82" t="s">
        <v>78</v>
      </c>
      <c r="E70" s="83">
        <f>E67+E68-E69</f>
        <v>1.0833333333333333</v>
      </c>
      <c r="G70" s="84" t="s">
        <v>79</v>
      </c>
      <c r="H70" s="85"/>
      <c r="I70" s="84" t="s">
        <v>80</v>
      </c>
      <c r="J70" s="86"/>
    </row>
    <row r="71" spans="7:10" ht="12.75">
      <c r="G71" s="84" t="s">
        <v>81</v>
      </c>
      <c r="H71" s="20"/>
      <c r="I71" s="20"/>
      <c r="J71" s="20"/>
    </row>
    <row r="72" spans="2:10" ht="12.75">
      <c r="B72" s="87" t="s">
        <v>82</v>
      </c>
      <c r="C72" s="87"/>
      <c r="D72" s="87"/>
      <c r="E72" s="87"/>
      <c r="G72" s="84" t="s">
        <v>83</v>
      </c>
      <c r="H72" s="20"/>
      <c r="I72" s="20"/>
      <c r="J72" s="20"/>
    </row>
    <row r="73" spans="7:10" ht="12.75">
      <c r="G73" s="84" t="s">
        <v>84</v>
      </c>
      <c r="H73" s="20"/>
      <c r="I73" s="20"/>
      <c r="J73" s="20"/>
    </row>
    <row r="74" spans="7:9" ht="7.5" customHeight="1">
      <c r="G74" s="84"/>
      <c r="H74" s="84"/>
      <c r="I74" s="84"/>
    </row>
    <row r="75" spans="2:10" ht="12.75">
      <c r="B75" s="88"/>
      <c r="C75" s="89" t="s">
        <v>85</v>
      </c>
      <c r="D75" s="89" t="s">
        <v>86</v>
      </c>
      <c r="E75" s="90" t="s">
        <v>87</v>
      </c>
      <c r="F75" s="90"/>
      <c r="G75" s="90"/>
      <c r="H75" s="89" t="s">
        <v>88</v>
      </c>
      <c r="I75" s="91" t="s">
        <v>89</v>
      </c>
      <c r="J75" s="91"/>
    </row>
    <row r="76" spans="2:10" ht="12.75">
      <c r="B76" s="88"/>
      <c r="C76" s="88"/>
      <c r="D76" s="88"/>
      <c r="E76" s="92" t="s">
        <v>90</v>
      </c>
      <c r="F76" s="93" t="s">
        <v>91</v>
      </c>
      <c r="G76" s="93"/>
      <c r="H76" s="89"/>
      <c r="I76" s="89"/>
      <c r="J76" s="91"/>
    </row>
    <row r="77" spans="2:10" ht="12.75">
      <c r="B77" s="33" t="s">
        <v>92</v>
      </c>
      <c r="C77" s="94">
        <v>151.67</v>
      </c>
      <c r="D77" s="94">
        <f>H28</f>
        <v>5500</v>
      </c>
      <c r="E77" s="94">
        <f>SUM(H29:H55,H57:H58)</f>
        <v>1725.5527</v>
      </c>
      <c r="F77" s="94">
        <f>SUM(J29:J55)</f>
        <v>2379.30498</v>
      </c>
      <c r="G77" s="94"/>
      <c r="H77" s="94">
        <f>D77+F77</f>
        <v>7879.30498</v>
      </c>
      <c r="I77" s="94">
        <f>H56</f>
        <v>4088.6623</v>
      </c>
      <c r="J77" s="94"/>
    </row>
    <row r="78" spans="2:10" ht="12.75">
      <c r="B78" s="95" t="s">
        <v>93</v>
      </c>
      <c r="C78" s="96">
        <f>C81+C77</f>
        <v>151.67</v>
      </c>
      <c r="D78" s="96">
        <f>D81+D77</f>
        <v>5500</v>
      </c>
      <c r="E78" s="96">
        <f>E81+E77</f>
        <v>1725.5527</v>
      </c>
      <c r="F78" s="96">
        <f>F81+F77</f>
        <v>2379.30498</v>
      </c>
      <c r="G78" s="96"/>
      <c r="H78" s="96">
        <f>H81+H77</f>
        <v>7879.30498</v>
      </c>
      <c r="I78" s="96">
        <f>I81+I77</f>
        <v>4088.6623</v>
      </c>
      <c r="J78" s="96"/>
    </row>
    <row r="80" ht="12.75">
      <c r="B80" t="s">
        <v>94</v>
      </c>
    </row>
    <row r="81" spans="2:10" ht="12.75">
      <c r="B81" s="97" t="s">
        <v>95</v>
      </c>
      <c r="C81" s="98"/>
      <c r="D81" s="98"/>
      <c r="E81" s="98"/>
      <c r="F81" s="98"/>
      <c r="G81" s="98"/>
      <c r="H81" s="98"/>
      <c r="I81" s="98"/>
      <c r="J81" s="98"/>
    </row>
    <row r="82" spans="2:10" ht="12.75">
      <c r="B82" s="97" t="s">
        <v>96</v>
      </c>
      <c r="C82" s="99">
        <v>3377</v>
      </c>
      <c r="D82" s="97" t="s">
        <v>97</v>
      </c>
      <c r="E82" s="99">
        <v>0</v>
      </c>
      <c r="G82" s="99">
        <v>0</v>
      </c>
      <c r="H82" s="97" t="s">
        <v>98</v>
      </c>
      <c r="I82" s="99">
        <v>0</v>
      </c>
      <c r="J82" s="61">
        <v>10.03</v>
      </c>
    </row>
  </sheetData>
  <sheetProtection selectLockedCells="1" selectUnlockedCells="1"/>
  <mergeCells count="127">
    <mergeCell ref="B2:J2"/>
    <mergeCell ref="G5:J5"/>
    <mergeCell ref="G6:J6"/>
    <mergeCell ref="G7:J7"/>
    <mergeCell ref="H8:J8"/>
    <mergeCell ref="B11:C11"/>
    <mergeCell ref="D11:J11"/>
    <mergeCell ref="C13:E13"/>
    <mergeCell ref="G13:J13"/>
    <mergeCell ref="C14:E14"/>
    <mergeCell ref="G14:J14"/>
    <mergeCell ref="G15:J15"/>
    <mergeCell ref="H16:J16"/>
    <mergeCell ref="B20:B21"/>
    <mergeCell ref="C20:D21"/>
    <mergeCell ref="E20:E21"/>
    <mergeCell ref="F20:G21"/>
    <mergeCell ref="H20:H21"/>
    <mergeCell ref="I20:J20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C48:D48"/>
    <mergeCell ref="F48:G48"/>
    <mergeCell ref="C49:D49"/>
    <mergeCell ref="F49:G49"/>
    <mergeCell ref="C50:D50"/>
    <mergeCell ref="F50:G50"/>
    <mergeCell ref="C51:D51"/>
    <mergeCell ref="F51:G51"/>
    <mergeCell ref="C52:D52"/>
    <mergeCell ref="F52:G52"/>
    <mergeCell ref="C53:D53"/>
    <mergeCell ref="F53:G53"/>
    <mergeCell ref="C54:D54"/>
    <mergeCell ref="F54:G54"/>
    <mergeCell ref="C55:D55"/>
    <mergeCell ref="F55:G55"/>
    <mergeCell ref="C56:D56"/>
    <mergeCell ref="F56:G56"/>
    <mergeCell ref="C57:D57"/>
    <mergeCell ref="F57:G57"/>
    <mergeCell ref="C58:D58"/>
    <mergeCell ref="F58:G58"/>
    <mergeCell ref="C59:D59"/>
    <mergeCell ref="F59:G59"/>
    <mergeCell ref="C60:D60"/>
    <mergeCell ref="F60:G60"/>
    <mergeCell ref="C61:D61"/>
    <mergeCell ref="F61:G61"/>
    <mergeCell ref="C62:G62"/>
    <mergeCell ref="C63:D63"/>
    <mergeCell ref="F63:G63"/>
    <mergeCell ref="C64:D64"/>
    <mergeCell ref="F64:G64"/>
    <mergeCell ref="C65:D65"/>
    <mergeCell ref="F65:G65"/>
    <mergeCell ref="B66:C66"/>
    <mergeCell ref="D66:E66"/>
    <mergeCell ref="G67:H67"/>
    <mergeCell ref="I67:J67"/>
    <mergeCell ref="G68:H68"/>
    <mergeCell ref="I68:J68"/>
    <mergeCell ref="H71:J71"/>
    <mergeCell ref="B72:E72"/>
    <mergeCell ref="H72:J72"/>
    <mergeCell ref="H73:J73"/>
    <mergeCell ref="B75:B76"/>
    <mergeCell ref="C75:C76"/>
    <mergeCell ref="D75:D76"/>
    <mergeCell ref="E75:G75"/>
    <mergeCell ref="H75:H76"/>
    <mergeCell ref="I75:J76"/>
    <mergeCell ref="F76:G76"/>
    <mergeCell ref="F77:G77"/>
    <mergeCell ref="I77:J77"/>
    <mergeCell ref="F78:G78"/>
    <mergeCell ref="I78:J78"/>
    <mergeCell ref="F81:G81"/>
    <mergeCell ref="I81:J81"/>
  </mergeCells>
  <printOptions/>
  <pageMargins left="0.7875" right="0.7875" top="1.025" bottom="1.025" header="0.7875" footer="0.7875"/>
  <pageSetup firstPageNumber="1" useFirstPageNumber="1" horizontalDpi="300" verticalDpi="300" orientation="portrait" scale="72"/>
  <headerFooter alignWithMargins="0">
    <oddHeader>&amp;C&amp;"Bitstream Vera Sans,Normal"&amp;A</oddHeader>
    <oddFooter>&amp;C&amp;"Bitstream Vera Sans,Normal"Page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 de paye</dc:title>
  <dc:subject>PAYE</dc:subject>
  <dc:creator>Xavier BALSEGUR</dc:creator>
  <cp:keywords>Bulletin paye France</cp:keywords>
  <dc:description>Exemple de bulletin de paye format EXCEL</dc:description>
  <cp:lastModifiedBy/>
  <cp:lastPrinted>1601-01-01T01:02:05Z</cp:lastPrinted>
  <dcterms:created xsi:type="dcterms:W3CDTF">2004-03-06T16:55:04Z</dcterms:created>
  <dcterms:modified xsi:type="dcterms:W3CDTF">2020-07-27T15:46:56Z</dcterms:modified>
  <cp:category/>
  <cp:version/>
  <cp:contentType/>
  <cp:contentStatus/>
  <cp:revision>36</cp:revision>
</cp:coreProperties>
</file>